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1355" windowHeight="8460"/>
  </bookViews>
  <sheets>
    <sheet name="9 мес." sheetId="5" r:id="rId1"/>
  </sheets>
  <definedNames>
    <definedName name="_xlnm.Print_Area" localSheetId="0">'9 мес.'!$A$1:$N$56</definedName>
  </definedNames>
  <calcPr calcId="144525"/>
</workbook>
</file>

<file path=xl/calcChain.xml><?xml version="1.0" encoding="utf-8"?>
<calcChain xmlns="http://schemas.openxmlformats.org/spreadsheetml/2006/main">
  <c r="G45" i="5" l="1"/>
  <c r="G41" i="5" s="1"/>
  <c r="G40" i="5" s="1"/>
  <c r="H43" i="5"/>
  <c r="L43" i="5" s="1"/>
  <c r="H44" i="5"/>
  <c r="L44" i="5" s="1"/>
  <c r="H45" i="5"/>
  <c r="L45" i="5" s="1"/>
  <c r="H42" i="5"/>
  <c r="H41" i="5" s="1"/>
  <c r="I41" i="5"/>
  <c r="I40" i="5" s="1"/>
  <c r="J41" i="5"/>
  <c r="J40" i="5"/>
  <c r="K41" i="5"/>
  <c r="K40" i="5" s="1"/>
  <c r="E41" i="5"/>
  <c r="F41" i="5"/>
  <c r="F40" i="5"/>
  <c r="D45" i="5"/>
  <c r="D44" i="5"/>
  <c r="D43" i="5"/>
  <c r="D42" i="5"/>
  <c r="D41" i="5" s="1"/>
  <c r="D40" i="5" s="1"/>
  <c r="E40" i="5"/>
  <c r="M26" i="5"/>
  <c r="I26" i="5"/>
  <c r="I23" i="5" s="1"/>
  <c r="J26" i="5"/>
  <c r="H38" i="5"/>
  <c r="K36" i="5"/>
  <c r="K35" i="5"/>
  <c r="H35" i="5"/>
  <c r="K34" i="5"/>
  <c r="H34" i="5" s="1"/>
  <c r="L34" i="5" s="1"/>
  <c r="K33" i="5"/>
  <c r="K30" i="5"/>
  <c r="H30" i="5" s="1"/>
  <c r="K27" i="5"/>
  <c r="D38" i="5"/>
  <c r="G39" i="5"/>
  <c r="D37" i="5"/>
  <c r="L37" i="5" s="1"/>
  <c r="H37" i="5"/>
  <c r="G31" i="5"/>
  <c r="H36" i="5"/>
  <c r="D34" i="5"/>
  <c r="D35" i="5"/>
  <c r="D36" i="5"/>
  <c r="G32" i="5"/>
  <c r="D32" i="5" s="1"/>
  <c r="G21" i="5"/>
  <c r="G20" i="5"/>
  <c r="H19" i="5"/>
  <c r="H18" i="5"/>
  <c r="D19" i="5"/>
  <c r="E26" i="5"/>
  <c r="F26" i="5"/>
  <c r="J23" i="5"/>
  <c r="D39" i="5"/>
  <c r="H27" i="5"/>
  <c r="L27" i="5" s="1"/>
  <c r="D27" i="5"/>
  <c r="E24" i="5"/>
  <c r="E23" i="5"/>
  <c r="F24" i="5"/>
  <c r="F23" i="5" s="1"/>
  <c r="G24" i="5"/>
  <c r="K24" i="5"/>
  <c r="H25" i="5"/>
  <c r="H24" i="5" s="1"/>
  <c r="D25" i="5"/>
  <c r="D24" i="5"/>
  <c r="H22" i="5"/>
  <c r="K20" i="5"/>
  <c r="E20" i="5"/>
  <c r="F20" i="5"/>
  <c r="I20" i="5"/>
  <c r="J20" i="5"/>
  <c r="D22" i="5"/>
  <c r="E17" i="5"/>
  <c r="E16" i="5" s="1"/>
  <c r="F17" i="5"/>
  <c r="G17" i="5"/>
  <c r="G16" i="5" s="1"/>
  <c r="I17" i="5"/>
  <c r="I16" i="5" s="1"/>
  <c r="J17" i="5"/>
  <c r="J16" i="5" s="1"/>
  <c r="K17" i="5"/>
  <c r="D18" i="5"/>
  <c r="E13" i="5"/>
  <c r="F13" i="5"/>
  <c r="G13" i="5"/>
  <c r="I13" i="5"/>
  <c r="J13" i="5"/>
  <c r="K13" i="5"/>
  <c r="H15" i="5"/>
  <c r="H14" i="5"/>
  <c r="D15" i="5"/>
  <c r="D14" i="5"/>
  <c r="K10" i="5"/>
  <c r="F10" i="5"/>
  <c r="J10" i="5"/>
  <c r="H10" i="5"/>
  <c r="H29" i="5"/>
  <c r="H32" i="5"/>
  <c r="H33" i="5"/>
  <c r="H39" i="5"/>
  <c r="D29" i="5"/>
  <c r="D30" i="5"/>
  <c r="D31" i="5"/>
  <c r="D33" i="5"/>
  <c r="E8" i="5"/>
  <c r="F8" i="5"/>
  <c r="G8" i="5"/>
  <c r="I8" i="5"/>
  <c r="J8" i="5"/>
  <c r="K8" i="5"/>
  <c r="H9" i="5"/>
  <c r="H8" i="5" s="1"/>
  <c r="L8" i="5" s="1"/>
  <c r="D9" i="5"/>
  <c r="F53" i="5"/>
  <c r="E6" i="5"/>
  <c r="E46" i="5" s="1"/>
  <c r="F6" i="5"/>
  <c r="F46" i="5" s="1"/>
  <c r="G6" i="5"/>
  <c r="I6" i="5"/>
  <c r="J6" i="5"/>
  <c r="J46" i="5" s="1"/>
  <c r="K6" i="5"/>
  <c r="K46" i="5" s="1"/>
  <c r="D7" i="5"/>
  <c r="D6" i="5"/>
  <c r="H28" i="5"/>
  <c r="D28" i="5"/>
  <c r="G50" i="5"/>
  <c r="D53" i="5"/>
  <c r="J53" i="5"/>
  <c r="K53" i="5" s="1"/>
  <c r="H52" i="5"/>
  <c r="H53" i="5" s="1"/>
  <c r="H7" i="5"/>
  <c r="H6" i="5" s="1"/>
  <c r="G10" i="5"/>
  <c r="H11" i="5"/>
  <c r="L18" i="5"/>
  <c r="D11" i="5"/>
  <c r="D10" i="5" s="1"/>
  <c r="K16" i="5"/>
  <c r="H21" i="5"/>
  <c r="H20" i="5"/>
  <c r="L20" i="5" s="1"/>
  <c r="L25" i="5"/>
  <c r="L24" i="5" s="1"/>
  <c r="L28" i="5"/>
  <c r="L36" i="5"/>
  <c r="L33" i="5"/>
  <c r="L22" i="5"/>
  <c r="L39" i="5"/>
  <c r="K31" i="5"/>
  <c r="H31" i="5" s="1"/>
  <c r="L31" i="5" s="1"/>
  <c r="L9" i="5"/>
  <c r="D21" i="5"/>
  <c r="D20" i="5" s="1"/>
  <c r="K26" i="5"/>
  <c r="K23" i="5" s="1"/>
  <c r="D13" i="5"/>
  <c r="H13" i="5"/>
  <c r="L13" i="5" s="1"/>
  <c r="F16" i="5"/>
  <c r="D17" i="5"/>
  <c r="L19" i="5"/>
  <c r="L38" i="5"/>
  <c r="L29" i="5"/>
  <c r="L15" i="5"/>
  <c r="L35" i="5"/>
  <c r="G26" i="5"/>
  <c r="G23" i="5" s="1"/>
  <c r="D8" i="5"/>
  <c r="G52" i="5" s="1"/>
  <c r="H17" i="5"/>
  <c r="H16" i="5" s="1"/>
  <c r="D50" i="5"/>
  <c r="H50" i="5"/>
  <c r="L30" i="5" l="1"/>
  <c r="H26" i="5"/>
  <c r="L16" i="5"/>
  <c r="D16" i="5"/>
  <c r="I46" i="5"/>
  <c r="D26" i="5"/>
  <c r="D23" i="5" s="1"/>
  <c r="D46" i="5" s="1"/>
  <c r="L32" i="5"/>
  <c r="L6" i="5"/>
  <c r="G46" i="5"/>
  <c r="L10" i="5"/>
  <c r="L41" i="5"/>
  <c r="H40" i="5"/>
  <c r="L40" i="5" s="1"/>
  <c r="L11" i="5"/>
  <c r="L21" i="5"/>
  <c r="L7" i="5"/>
  <c r="L17" i="5"/>
  <c r="L42" i="5"/>
  <c r="L26" i="5" l="1"/>
  <c r="H23" i="5"/>
  <c r="L23" i="5" l="1"/>
  <c r="H46" i="5"/>
  <c r="L46" i="5" s="1"/>
</calcChain>
</file>

<file path=xl/sharedStrings.xml><?xml version="1.0" encoding="utf-8"?>
<sst xmlns="http://schemas.openxmlformats.org/spreadsheetml/2006/main" count="128" uniqueCount="117">
  <si>
    <t>Бюджет автономного округа</t>
  </si>
  <si>
    <t>Местный бюджет</t>
  </si>
  <si>
    <t>№ п/п</t>
  </si>
  <si>
    <t xml:space="preserve">Программы </t>
  </si>
  <si>
    <t>Примечание</t>
  </si>
  <si>
    <t>3.</t>
  </si>
  <si>
    <t>4.</t>
  </si>
  <si>
    <t>% исполне       ния</t>
  </si>
  <si>
    <t>ВСЕГО по программам:</t>
  </si>
  <si>
    <t>КЦСР</t>
  </si>
  <si>
    <t>3.1.</t>
  </si>
  <si>
    <t>6.</t>
  </si>
  <si>
    <t>Программа "Культура Октябрьского района" на 2013-2015 годы</t>
  </si>
  <si>
    <t>Расходы на нужды Народного хора "Сибирячка"</t>
  </si>
  <si>
    <t>Остаток средств, с планируемым финансированием до 31.07.2013 г.</t>
  </si>
  <si>
    <t>Исполнение, тыс.рублей</t>
  </si>
  <si>
    <t>Всего</t>
  </si>
  <si>
    <t>4.1.</t>
  </si>
  <si>
    <t xml:space="preserve">Реализация мероприятий по содействию трудоустройства граждан </t>
  </si>
  <si>
    <t>21 1 01 99990</t>
  </si>
  <si>
    <t>Государственная регистрация актов гражданского состояния</t>
  </si>
  <si>
    <t>Муниципальная программа "Комплексное развитие транспортной инфраструктуры сельского поселения Унъюган на период 2017-2021 годы с перспективой до 2034 года"</t>
  </si>
  <si>
    <t>Основное мероприятие "Реализация мероприятий в рамках дорожной деятельности"</t>
  </si>
  <si>
    <t>Основное мероприятие "Реализация мероприятий в рамках автомобильного транспорта"</t>
  </si>
  <si>
    <t>22 0 02 99990</t>
  </si>
  <si>
    <t>Финансирование,  тыс.рублей</t>
  </si>
  <si>
    <t>22 0 01 99990</t>
  </si>
  <si>
    <t>11 1 01 82390;       11 1 01 S2390</t>
  </si>
  <si>
    <t>Федеральный бюджет</t>
  </si>
  <si>
    <t>19 3 01 85060;      19 3 01 S5060</t>
  </si>
  <si>
    <t>Осуществление перевозок пассажиров автомобильным транспортом по маршрутам регулярных перевозок сельского поселения Уньюган</t>
  </si>
  <si>
    <t>21 4 01 99990</t>
  </si>
  <si>
    <t>Осуществление регистрации актов гражданского состояния</t>
  </si>
  <si>
    <t>Отчет о расходах бюджета муниципального образования сельское поселение Унъюган по муниципальным  программам</t>
  </si>
  <si>
    <t>Остаток</t>
  </si>
  <si>
    <t>Поставка дорожных  знаков</t>
  </si>
  <si>
    <t>Муниципальная  программа "Современная транспортная система в  муниципальном образовании Октябрьский район"</t>
  </si>
  <si>
    <t>Муниципальная программа "Развитие муниципальной службы в муниципальном образовании Октябрьский район"</t>
  </si>
  <si>
    <t>07 0 006 59300</t>
  </si>
  <si>
    <t>Муниципальная  программа "Улучшение условий и охраны труда, развитие социального партнерства и содействие занятости населения в муниципальном образовании Октябрьский район"</t>
  </si>
  <si>
    <t>Муниципальная программа "Экологическая безопасность в муниципальном образовании Октябрьский район"</t>
  </si>
  <si>
    <t>06 0 02 84290</t>
  </si>
  <si>
    <t>06 0 02 99990</t>
  </si>
  <si>
    <t>Установление нормативов накопления ТКО</t>
  </si>
  <si>
    <t>Приобретение контейнеров (бункеров) для сбора ТКО</t>
  </si>
  <si>
    <t>1.</t>
  </si>
  <si>
    <t>1.1.</t>
  </si>
  <si>
    <t>2.</t>
  </si>
  <si>
    <t>2.1.</t>
  </si>
  <si>
    <t>4.2.</t>
  </si>
  <si>
    <t>Основное мероприятие «Реализация мероприятий обеспечения качественными коммунальными услугами»</t>
  </si>
  <si>
    <t>Основное мероприятие "Повышение эффективности, качества и надежности поставки коммунальных ресурсов"</t>
  </si>
  <si>
    <t>5.</t>
  </si>
  <si>
    <t>Разработка проектной документации "Капитальный ремонт сети ТВС в районе ул.Матросова д.14"</t>
  </si>
  <si>
    <t>5.1.</t>
  </si>
  <si>
    <t>5.1.1.</t>
  </si>
  <si>
    <t>5.2.</t>
  </si>
  <si>
    <t>5.2.1.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</si>
  <si>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сельское поселение Унъюган "</t>
  </si>
  <si>
    <t>6.1.</t>
  </si>
  <si>
    <t>6.1.1.</t>
  </si>
  <si>
    <t>6.2.</t>
  </si>
  <si>
    <t>6.2.1.</t>
  </si>
  <si>
    <t xml:space="preserve">Выполнение работ по содержанию автомобильных дорог общего пользования местного значения в зимний период </t>
  </si>
  <si>
    <t xml:space="preserve">Выполнение работ по содержанию автомобильных дорог общего пользования местного значения в летний период </t>
  </si>
  <si>
    <t>6.2.2.</t>
  </si>
  <si>
    <t xml:space="preserve">Выполнение работ по ремонту участка автомобильной  дороги ул.Северная, протяженностью 666 м. </t>
  </si>
  <si>
    <t xml:space="preserve">Выполнение работ по ремонту участка автомобильной  дороги пер.Лесников, протяженностью 104 м. </t>
  </si>
  <si>
    <t>Выполнение работ по разметке проезжей части автомобильных дорог местного значения</t>
  </si>
  <si>
    <t>Поставка запасных частей на снегоуборочную технику</t>
  </si>
  <si>
    <t>6.2.3.</t>
  </si>
  <si>
    <t>6.2.4.</t>
  </si>
  <si>
    <t>6.2.5.</t>
  </si>
  <si>
    <t>6.2.6.</t>
  </si>
  <si>
    <t>6.2.7.</t>
  </si>
  <si>
    <t>по состоянию  на "01" октября 2019 года</t>
  </si>
  <si>
    <t>Трудоустроено 16 человек</t>
  </si>
  <si>
    <t>Исполнен.                                                                  МК №01873000198190000060001/3        от 15.05.2019 -  ИП Сухов Н.В.</t>
  </si>
  <si>
    <t>6.2.8.</t>
  </si>
  <si>
    <t>6.2.9.</t>
  </si>
  <si>
    <t>6.2.10.</t>
  </si>
  <si>
    <t>Выполнение работ по ремонту участка авт.дороги ул.Северная, протяженностью 116м</t>
  </si>
  <si>
    <t>Выполнение работ по ремонту полотна автомобильной дороги ул.Одесская - ул.Ленина (140 м.)</t>
  </si>
  <si>
    <t>Ремонт участка автомобильной дороги ул.Комарова (52 м.)</t>
  </si>
  <si>
    <t>6.2.11.</t>
  </si>
  <si>
    <t>6.2.12.</t>
  </si>
  <si>
    <t>Выполнение работ по разработке проекта организации дорожного движения</t>
  </si>
  <si>
    <t>МК №0187300019818000031-0253563-01/21 от 11.01.2018  -  ИП Козлов С.А.</t>
  </si>
  <si>
    <t>Исполнение за июнь-август                     2019 года. МК № 5 от 05.06.2019               -  ИП Козлов С.А.</t>
  </si>
  <si>
    <t>Исполнен. МК № 2 от 13.05.2019                           - ИП Сухов Н.В.</t>
  </si>
  <si>
    <t>Исполнен. Договор № 65 от 06.05.2019, №103 от 27.08.2019 - ИП Козлов С.А.</t>
  </si>
  <si>
    <t>Исполнен. Договор №100  от 08.08.2019 - РМ "Апельсин"</t>
  </si>
  <si>
    <t>Исполнен. Договор № 84 от 12.07.2019                           - ИП Сухов Н.В.</t>
  </si>
  <si>
    <t>Исполнен. Договор № 96  от 08.08.2019                           - ИП Сухов Н.В.</t>
  </si>
  <si>
    <t>Исполнен. Договор № 95  от 08.08.2019                           - ИП Козлов С.А.</t>
  </si>
  <si>
    <t>Ведутся работы. Договор № 120                        от 01.10.2019  - ИП Козлов С.А.</t>
  </si>
  <si>
    <t>Ведутся работы. Договор № 82                       от 08.07.2019                                                                        - ООО "АгроНефтеХимПроект"</t>
  </si>
  <si>
    <t>Исполнен. Договор №51  от 09.04.2019                                                  ООО "Проект-Профи"</t>
  </si>
  <si>
    <t>Исполнен. Приобретено 30 контейнеров. Договор №70 от 03.06.2019 ,                           №72 от 04.06.2019, №74  от 05.06.2019                                                   ИП Селиванова Г.К.</t>
  </si>
  <si>
    <t>Ведутся работы. Договор                                     №19,23,48,111,97,99 -  ООО "Лидер",             ИП Анкин Ю.В., АО "Газпром газораспределение Север"</t>
  </si>
  <si>
    <t>Исполнение за январь-август                    2019 года</t>
  </si>
  <si>
    <t>Формирование закупки</t>
  </si>
  <si>
    <t>Выполнение работ по выборочному ремонту автомобильных дорог                ( 11.42 куб.м.)</t>
  </si>
  <si>
    <t>Замена приборов учета   в муниципальном жилищном фонде                           (25 шт.)</t>
  </si>
  <si>
    <t>7.</t>
  </si>
  <si>
    <t>Муниципальная программа "Жилищно-коммунальный комплекс и городская среда в муниципальном образовании Октябрьский район"</t>
  </si>
  <si>
    <t>7.1.</t>
  </si>
  <si>
    <t>Основное  мероприятие "Реализация мероприятий обеспечения  качественными  коммунальными  услугами"</t>
  </si>
  <si>
    <t xml:space="preserve">10 1 01 82591    10 1 01 S2591 </t>
  </si>
  <si>
    <t>Капитальный ремонт магистральной сети тепловодоснабжения ул.60 лет Октября - ул. Тюменская. 1 этап (65 п.м.)</t>
  </si>
  <si>
    <t>Капитальный ремонт  сети тепловодоснабжения в районе ул.Матросова-14, магистральной сети тепловодоснабжения  ул.60 лет Октября - ул. Тюменская. 2 этап (148 п.м.)</t>
  </si>
  <si>
    <t>Капитальный ремонт магистральной сети тепловодоснабжения ул.60 лет Октября - ул. Тюменская. 3 этап (221 п.м.)</t>
  </si>
  <si>
    <t>7.2.</t>
  </si>
  <si>
    <t>7.3.</t>
  </si>
  <si>
    <t>Работы выполнены.                               Экспертиза документации на финансирование ОБ в Деп. ЖКХ .            МК № 0187300019819000011-7 от 31.07.2019                                                     - ООО "Приобьтеплоконтроль"</t>
  </si>
  <si>
    <t>Работы выполнены.                               Экспертиза документации на финансирование ОБ в Деп. ЖКХ .                   МК № 0187300019819000010-9 от 02.08.2019- ООО "Приобьтеплоконтроль"</t>
  </si>
  <si>
    <t>Работы выполнены.                               Экспертиза документации на финансирование ОБ в Деп. ЖКХ .           МК № 0187300019819000012-8 от 31.07.2019 - ООО "Приобьтеплоконтроль"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</si>
</sst>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80" formatCode="#,##0.00_р_."/>
    <numFmt numFmtId="181" formatCode="#,##0.0_р_."/>
    <numFmt numFmtId="183" formatCode="#,##0.00_р_.;[Red]#,##0.00_р_."/>
    <numFmt numFmtId="184" formatCode="#,##0.00;[Red]#,##0.00"/>
    <numFmt numFmtId="193" formatCode="0.0"/>
    <numFmt numFmtId="194" formatCode="000"/>
    <numFmt numFmtId="195" formatCode="0000000"/>
    <numFmt numFmtId="202" formatCode="#,##0.0000_р_.;[Red]#,##0.0000_р_."/>
    <numFmt numFmtId="209" formatCode="#,##0.00000_р_.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95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0" xfId="0" applyFont="1" applyBorder="1" applyAlignment="1">
      <alignment wrapText="1"/>
    </xf>
    <xf numFmtId="183" fontId="2" fillId="0" borderId="0" xfId="0" applyNumberFormat="1" applyFont="1" applyBorder="1" applyAlignment="1">
      <alignment horizontal="center"/>
    </xf>
    <xf numFmtId="180" fontId="2" fillId="2" borderId="1" xfId="0" applyNumberFormat="1" applyFont="1" applyFill="1" applyBorder="1" applyAlignment="1">
      <alignment horizontal="center" vertical="center" wrapText="1"/>
    </xf>
    <xf numFmtId="180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180" fontId="6" fillId="0" borderId="0" xfId="0" applyNumberFormat="1" applyFont="1"/>
    <xf numFmtId="0" fontId="3" fillId="0" borderId="0" xfId="0" applyFont="1"/>
    <xf numFmtId="2" fontId="3" fillId="0" borderId="0" xfId="0" applyNumberFormat="1" applyFont="1"/>
    <xf numFmtId="2" fontId="6" fillId="0" borderId="0" xfId="0" applyNumberFormat="1" applyFont="1"/>
    <xf numFmtId="193" fontId="6" fillId="0" borderId="0" xfId="0" applyNumberFormat="1" applyFont="1"/>
    <xf numFmtId="184" fontId="6" fillId="3" borderId="0" xfId="0" applyNumberFormat="1" applyFont="1" applyFill="1"/>
    <xf numFmtId="180" fontId="0" fillId="0" borderId="0" xfId="0" applyNumberFormat="1"/>
    <xf numFmtId="2" fontId="0" fillId="0" borderId="0" xfId="0" applyNumberFormat="1"/>
    <xf numFmtId="180" fontId="2" fillId="4" borderId="1" xfId="0" applyNumberFormat="1" applyFont="1" applyFill="1" applyBorder="1" applyAlignment="1">
      <alignment horizontal="center" vertical="center" wrapText="1"/>
    </xf>
    <xf numFmtId="181" fontId="3" fillId="0" borderId="1" xfId="0" applyNumberFormat="1" applyFont="1" applyBorder="1" applyAlignment="1">
      <alignment horizontal="center" vertical="center" wrapText="1"/>
    </xf>
    <xf numFmtId="180" fontId="3" fillId="4" borderId="1" xfId="0" applyNumberFormat="1" applyFont="1" applyFill="1" applyBorder="1" applyAlignment="1">
      <alignment horizontal="center" vertical="center" wrapText="1"/>
    </xf>
    <xf numFmtId="202" fontId="2" fillId="0" borderId="0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183" fontId="2" fillId="0" borderId="1" xfId="0" applyNumberFormat="1" applyFont="1" applyBorder="1" applyAlignment="1">
      <alignment horizontal="center"/>
    </xf>
    <xf numFmtId="195" fontId="3" fillId="4" borderId="1" xfId="2" applyNumberFormat="1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>
      <alignment horizontal="center" vertical="center" wrapText="1"/>
    </xf>
    <xf numFmtId="181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95" fontId="3" fillId="4" borderId="1" xfId="2" applyNumberFormat="1" applyFont="1" applyFill="1" applyBorder="1" applyAlignment="1" applyProtection="1">
      <alignment horizontal="center" vertical="center" wrapText="1"/>
      <protection hidden="1"/>
    </xf>
    <xf numFmtId="181" fontId="3" fillId="0" borderId="1" xfId="0" applyNumberFormat="1" applyFont="1" applyFill="1" applyBorder="1" applyAlignment="1">
      <alignment horizontal="center" vertical="center"/>
    </xf>
    <xf numFmtId="181" fontId="2" fillId="4" borderId="1" xfId="0" applyNumberFormat="1" applyFont="1" applyFill="1" applyBorder="1" applyAlignment="1">
      <alignment horizontal="center" vertical="center" wrapText="1"/>
    </xf>
    <xf numFmtId="181" fontId="2" fillId="2" borderId="1" xfId="0" applyNumberFormat="1" applyFont="1" applyFill="1" applyBorder="1" applyAlignment="1">
      <alignment horizontal="center" vertical="center" wrapText="1"/>
    </xf>
    <xf numFmtId="181" fontId="2" fillId="5" borderId="1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Border="1" applyAlignment="1">
      <alignment horizontal="center"/>
    </xf>
    <xf numFmtId="16" fontId="3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195" fontId="2" fillId="4" borderId="1" xfId="2" applyNumberFormat="1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>
      <alignment vertical="center" wrapText="1"/>
    </xf>
    <xf numFmtId="181" fontId="3" fillId="4" borderId="1" xfId="0" applyNumberFormat="1" applyFont="1" applyFill="1" applyBorder="1" applyAlignment="1">
      <alignment horizontal="center" vertical="center" wrapText="1"/>
    </xf>
    <xf numFmtId="181" fontId="3" fillId="4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20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4" borderId="0" xfId="0" applyFont="1" applyFill="1"/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195" fontId="3" fillId="6" borderId="1" xfId="2" applyNumberFormat="1" applyFont="1" applyFill="1" applyBorder="1" applyAlignment="1" applyProtection="1">
      <alignment horizontal="center" vertical="center"/>
      <protection hidden="1"/>
    </xf>
    <xf numFmtId="181" fontId="2" fillId="6" borderId="1" xfId="0" applyNumberFormat="1" applyFont="1" applyFill="1" applyBorder="1" applyAlignment="1">
      <alignment horizontal="center" vertical="center" wrapText="1"/>
    </xf>
    <xf numFmtId="180" fontId="3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194" fontId="3" fillId="6" borderId="1" xfId="2" applyNumberFormat="1" applyFont="1" applyFill="1" applyBorder="1" applyAlignment="1" applyProtection="1">
      <alignment horizontal="center" vertical="center" wrapText="1"/>
      <protection hidden="1"/>
    </xf>
    <xf numFmtId="180" fontId="2" fillId="6" borderId="1" xfId="0" applyNumberFormat="1" applyFont="1" applyFill="1" applyBorder="1" applyAlignment="1">
      <alignment horizontal="center" vertical="center" wrapText="1"/>
    </xf>
    <xf numFmtId="16" fontId="2" fillId="6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 wrapText="1"/>
    </xf>
    <xf numFmtId="195" fontId="2" fillId="6" borderId="4" xfId="2" applyNumberFormat="1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>
      <alignment vertical="center" wrapText="1"/>
    </xf>
    <xf numFmtId="195" fontId="2" fillId="4" borderId="4" xfId="2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95" fontId="3" fillId="4" borderId="2" xfId="2" applyNumberFormat="1" applyFont="1" applyFill="1" applyBorder="1" applyAlignment="1" applyProtection="1">
      <alignment horizontal="center" vertical="center" wrapText="1"/>
      <protection hidden="1"/>
    </xf>
    <xf numFmtId="195" fontId="3" fillId="4" borderId="3" xfId="2" applyNumberFormat="1" applyFont="1" applyFill="1" applyBorder="1" applyAlignment="1" applyProtection="1">
      <alignment horizontal="center" vertical="center" wrapText="1"/>
      <protection hidden="1"/>
    </xf>
    <xf numFmtId="195" fontId="3" fillId="4" borderId="4" xfId="2" applyNumberFormat="1" applyFont="1" applyFill="1" applyBorder="1" applyAlignment="1" applyProtection="1">
      <alignment horizontal="center" vertical="center" wrapText="1"/>
      <protection hidden="1"/>
    </xf>
    <xf numFmtId="195" fontId="3" fillId="4" borderId="2" xfId="2" applyNumberFormat="1" applyFont="1" applyFill="1" applyBorder="1" applyAlignment="1" applyProtection="1">
      <alignment horizontal="center" vertical="center"/>
      <protection hidden="1"/>
    </xf>
    <xf numFmtId="195" fontId="3" fillId="4" borderId="3" xfId="2" applyNumberFormat="1" applyFont="1" applyFill="1" applyBorder="1" applyAlignment="1" applyProtection="1">
      <alignment horizontal="center" vertical="center"/>
      <protection hidden="1"/>
    </xf>
    <xf numFmtId="195" fontId="3" fillId="4" borderId="4" xfId="2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_Tmp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view="pageBreakPreview" topLeftCell="C1" zoomScale="78" zoomScaleNormal="100" zoomScaleSheetLayoutView="78" workbookViewId="0">
      <selection activeCell="K9" sqref="K9"/>
    </sheetView>
  </sheetViews>
  <sheetFormatPr defaultRowHeight="12.75" x14ac:dyDescent="0.2"/>
  <cols>
    <col min="1" max="1" width="8.7109375" customWidth="1"/>
    <col min="2" max="2" width="68.28515625" customWidth="1"/>
    <col min="3" max="3" width="16.42578125" customWidth="1"/>
    <col min="4" max="4" width="16.7109375" customWidth="1"/>
    <col min="5" max="5" width="15.28515625" customWidth="1"/>
    <col min="6" max="6" width="17.5703125" customWidth="1"/>
    <col min="7" max="7" width="13.140625" customWidth="1"/>
    <col min="8" max="8" width="18.140625" customWidth="1"/>
    <col min="9" max="9" width="15.7109375" customWidth="1"/>
    <col min="10" max="10" width="19" customWidth="1"/>
    <col min="11" max="11" width="13.42578125" customWidth="1"/>
    <col min="12" max="12" width="13" customWidth="1"/>
    <col min="13" max="13" width="16.7109375" hidden="1" customWidth="1"/>
    <col min="14" max="14" width="39.5703125" customWidth="1"/>
  </cols>
  <sheetData>
    <row r="1" spans="1:14" ht="19.899999999999999" customHeight="1" x14ac:dyDescent="0.3">
      <c r="A1" s="92" t="s">
        <v>33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8.75" x14ac:dyDescent="0.3">
      <c r="A2" s="93" t="s">
        <v>75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ht="36" customHeight="1" x14ac:dyDescent="0.2">
      <c r="A4" s="83" t="s">
        <v>2</v>
      </c>
      <c r="B4" s="81" t="s">
        <v>3</v>
      </c>
      <c r="C4" s="81" t="s">
        <v>9</v>
      </c>
      <c r="D4" s="83" t="s">
        <v>25</v>
      </c>
      <c r="E4" s="83"/>
      <c r="F4" s="83"/>
      <c r="G4" s="83"/>
      <c r="H4" s="83" t="s">
        <v>15</v>
      </c>
      <c r="I4" s="83"/>
      <c r="J4" s="83"/>
      <c r="K4" s="83"/>
      <c r="L4" s="83" t="s">
        <v>7</v>
      </c>
      <c r="M4" s="82" t="s">
        <v>14</v>
      </c>
      <c r="N4" s="83" t="s">
        <v>4</v>
      </c>
    </row>
    <row r="5" spans="1:14" ht="48" customHeight="1" x14ac:dyDescent="0.2">
      <c r="A5" s="83"/>
      <c r="B5" s="81"/>
      <c r="C5" s="81"/>
      <c r="D5" s="2" t="s">
        <v>16</v>
      </c>
      <c r="E5" s="2" t="s">
        <v>28</v>
      </c>
      <c r="F5" s="2" t="s">
        <v>0</v>
      </c>
      <c r="G5" s="2" t="s">
        <v>1</v>
      </c>
      <c r="H5" s="2" t="s">
        <v>16</v>
      </c>
      <c r="I5" s="2" t="s">
        <v>28</v>
      </c>
      <c r="J5" s="2" t="s">
        <v>0</v>
      </c>
      <c r="K5" s="2" t="s">
        <v>1</v>
      </c>
      <c r="L5" s="83"/>
      <c r="M5" s="82"/>
      <c r="N5" s="83"/>
    </row>
    <row r="6" spans="1:14" ht="52.15" customHeight="1" x14ac:dyDescent="0.2">
      <c r="A6" s="67" t="s">
        <v>45</v>
      </c>
      <c r="B6" s="62" t="s">
        <v>36</v>
      </c>
      <c r="C6" s="68"/>
      <c r="D6" s="64">
        <f>D7</f>
        <v>781.7</v>
      </c>
      <c r="E6" s="64">
        <f t="shared" ref="E6:K6" si="0">E7</f>
        <v>0</v>
      </c>
      <c r="F6" s="64">
        <f t="shared" si="0"/>
        <v>742.6</v>
      </c>
      <c r="G6" s="64">
        <f t="shared" si="0"/>
        <v>39.1</v>
      </c>
      <c r="H6" s="64">
        <f t="shared" si="0"/>
        <v>781.68421000000001</v>
      </c>
      <c r="I6" s="64">
        <f t="shared" si="0"/>
        <v>0</v>
      </c>
      <c r="J6" s="64">
        <f t="shared" si="0"/>
        <v>742.6</v>
      </c>
      <c r="K6" s="64">
        <f t="shared" si="0"/>
        <v>39.084209999999999</v>
      </c>
      <c r="L6" s="64">
        <f t="shared" ref="L6:L11" si="1">H6/D6*100</f>
        <v>99.997980043494934</v>
      </c>
      <c r="M6" s="65"/>
      <c r="N6" s="67"/>
    </row>
    <row r="7" spans="1:14" ht="52.5" customHeight="1" x14ac:dyDescent="0.2">
      <c r="A7" s="26" t="s">
        <v>46</v>
      </c>
      <c r="B7" s="51" t="s">
        <v>66</v>
      </c>
      <c r="C7" s="35" t="s">
        <v>27</v>
      </c>
      <c r="D7" s="20">
        <f>F7+G7</f>
        <v>781.7</v>
      </c>
      <c r="E7" s="20"/>
      <c r="F7" s="20">
        <v>742.6</v>
      </c>
      <c r="G7" s="20">
        <v>39.1</v>
      </c>
      <c r="H7" s="20">
        <f>J7+K7</f>
        <v>781.68421000000001</v>
      </c>
      <c r="I7" s="20"/>
      <c r="J7" s="20">
        <v>742.6</v>
      </c>
      <c r="K7" s="20">
        <v>39.084209999999999</v>
      </c>
      <c r="L7" s="20">
        <f>H7/D7*100</f>
        <v>99.997980043494934</v>
      </c>
      <c r="M7" s="3"/>
      <c r="N7" s="55" t="s">
        <v>77</v>
      </c>
    </row>
    <row r="8" spans="1:14" ht="52.9" customHeight="1" x14ac:dyDescent="0.2">
      <c r="A8" s="61" t="s">
        <v>47</v>
      </c>
      <c r="B8" s="62" t="s">
        <v>37</v>
      </c>
      <c r="C8" s="69"/>
      <c r="D8" s="64">
        <f t="shared" ref="D8:K8" si="2">D9</f>
        <v>154.69999999999999</v>
      </c>
      <c r="E8" s="64">
        <f t="shared" si="2"/>
        <v>154.69999999999999</v>
      </c>
      <c r="F8" s="64">
        <f t="shared" si="2"/>
        <v>0</v>
      </c>
      <c r="G8" s="64">
        <f t="shared" si="2"/>
        <v>0</v>
      </c>
      <c r="H8" s="64">
        <f t="shared" si="2"/>
        <v>66.791880000000006</v>
      </c>
      <c r="I8" s="64">
        <f t="shared" si="2"/>
        <v>66.791880000000006</v>
      </c>
      <c r="J8" s="64">
        <f t="shared" si="2"/>
        <v>0</v>
      </c>
      <c r="K8" s="64">
        <f t="shared" si="2"/>
        <v>0</v>
      </c>
      <c r="L8" s="64">
        <f t="shared" si="1"/>
        <v>43.175100193923733</v>
      </c>
      <c r="M8" s="70"/>
      <c r="N8" s="66"/>
    </row>
    <row r="9" spans="1:14" ht="45.75" customHeight="1" x14ac:dyDescent="0.2">
      <c r="A9" s="24" t="s">
        <v>48</v>
      </c>
      <c r="B9" s="25" t="s">
        <v>20</v>
      </c>
      <c r="C9" s="35" t="s">
        <v>38</v>
      </c>
      <c r="D9" s="27">
        <f>F9+G9+E9</f>
        <v>154.69999999999999</v>
      </c>
      <c r="E9" s="27">
        <v>154.69999999999999</v>
      </c>
      <c r="F9" s="27">
        <v>0</v>
      </c>
      <c r="G9" s="39">
        <v>0</v>
      </c>
      <c r="H9" s="27">
        <f>J9+K9+I9</f>
        <v>66.791880000000006</v>
      </c>
      <c r="I9" s="27">
        <v>66.791880000000006</v>
      </c>
      <c r="J9" s="27">
        <v>0</v>
      </c>
      <c r="K9" s="39">
        <v>0</v>
      </c>
      <c r="L9" s="36">
        <f t="shared" si="1"/>
        <v>43.175100193923733</v>
      </c>
      <c r="M9" s="3"/>
      <c r="N9" s="56" t="s">
        <v>32</v>
      </c>
    </row>
    <row r="10" spans="1:14" ht="72.75" customHeight="1" x14ac:dyDescent="0.2">
      <c r="A10" s="61" t="s">
        <v>5</v>
      </c>
      <c r="B10" s="62" t="s">
        <v>39</v>
      </c>
      <c r="C10" s="63"/>
      <c r="D10" s="64">
        <f>D11</f>
        <v>956.31008000000008</v>
      </c>
      <c r="E10" s="64"/>
      <c r="F10" s="64">
        <f>F11</f>
        <v>234.71608000000001</v>
      </c>
      <c r="G10" s="64">
        <f>G11</f>
        <v>721.59400000000005</v>
      </c>
      <c r="H10" s="64">
        <f>J10+K10</f>
        <v>720.77238</v>
      </c>
      <c r="I10" s="64"/>
      <c r="J10" s="64">
        <f>J11</f>
        <v>230.40859</v>
      </c>
      <c r="K10" s="64">
        <f>K11</f>
        <v>490.36378999999999</v>
      </c>
      <c r="L10" s="64">
        <f t="shared" si="1"/>
        <v>75.370153998585891</v>
      </c>
      <c r="M10" s="70"/>
      <c r="N10" s="66"/>
    </row>
    <row r="11" spans="1:14" ht="41.25" customHeight="1" x14ac:dyDescent="0.2">
      <c r="A11" s="28" t="s">
        <v>10</v>
      </c>
      <c r="B11" s="29" t="s">
        <v>18</v>
      </c>
      <c r="C11" s="38" t="s">
        <v>29</v>
      </c>
      <c r="D11" s="36">
        <f>F11+G11</f>
        <v>956.31008000000008</v>
      </c>
      <c r="E11" s="36"/>
      <c r="F11" s="36">
        <v>234.71608000000001</v>
      </c>
      <c r="G11" s="36">
        <v>721.59400000000005</v>
      </c>
      <c r="H11" s="36">
        <f>J11+K11</f>
        <v>720.77238</v>
      </c>
      <c r="I11" s="36"/>
      <c r="J11" s="36">
        <v>230.40859</v>
      </c>
      <c r="K11" s="36">
        <v>490.36378999999999</v>
      </c>
      <c r="L11" s="36">
        <f t="shared" si="1"/>
        <v>75.370153998585891</v>
      </c>
      <c r="M11" s="19"/>
      <c r="N11" s="57" t="s">
        <v>76</v>
      </c>
    </row>
    <row r="12" spans="1:14" ht="31.5" hidden="1" x14ac:dyDescent="0.2">
      <c r="A12" s="30" t="s">
        <v>11</v>
      </c>
      <c r="B12" s="23" t="s">
        <v>12</v>
      </c>
      <c r="C12" s="31">
        <v>7952800</v>
      </c>
      <c r="D12" s="41">
        <v>0</v>
      </c>
      <c r="E12" s="41"/>
      <c r="F12" s="41"/>
      <c r="G12" s="41">
        <v>0</v>
      </c>
      <c r="H12" s="41">
        <v>0</v>
      </c>
      <c r="I12" s="41"/>
      <c r="J12" s="41"/>
      <c r="K12" s="41">
        <v>0</v>
      </c>
      <c r="L12" s="42">
        <v>0</v>
      </c>
      <c r="M12" s="7"/>
      <c r="N12" s="55" t="s">
        <v>13</v>
      </c>
    </row>
    <row r="13" spans="1:14" ht="39" customHeight="1" x14ac:dyDescent="0.2">
      <c r="A13" s="61" t="s">
        <v>6</v>
      </c>
      <c r="B13" s="62" t="s">
        <v>40</v>
      </c>
      <c r="C13" s="63"/>
      <c r="D13" s="64">
        <f>D14+D15</f>
        <v>251.96600000000001</v>
      </c>
      <c r="E13" s="64">
        <f t="shared" ref="E13:K13" si="3">E14+E15</f>
        <v>0</v>
      </c>
      <c r="F13" s="64">
        <f t="shared" si="3"/>
        <v>1.966</v>
      </c>
      <c r="G13" s="64">
        <f t="shared" si="3"/>
        <v>250</v>
      </c>
      <c r="H13" s="64">
        <f t="shared" si="3"/>
        <v>250</v>
      </c>
      <c r="I13" s="64">
        <f t="shared" si="3"/>
        <v>0</v>
      </c>
      <c r="J13" s="64">
        <f t="shared" si="3"/>
        <v>0</v>
      </c>
      <c r="K13" s="64">
        <f t="shared" si="3"/>
        <v>250</v>
      </c>
      <c r="L13" s="64">
        <f>H13/D13*100</f>
        <v>99.21973599612646</v>
      </c>
      <c r="M13" s="65"/>
      <c r="N13" s="66"/>
    </row>
    <row r="14" spans="1:14" ht="33" customHeight="1" x14ac:dyDescent="0.2">
      <c r="A14" s="28" t="s">
        <v>17</v>
      </c>
      <c r="B14" s="29" t="s">
        <v>43</v>
      </c>
      <c r="C14" s="35" t="s">
        <v>41</v>
      </c>
      <c r="D14" s="40">
        <f>E14+F14+G14</f>
        <v>1.966</v>
      </c>
      <c r="E14" s="40"/>
      <c r="F14" s="50">
        <v>1.966</v>
      </c>
      <c r="G14" s="50"/>
      <c r="H14" s="50">
        <f>J14+K14</f>
        <v>0</v>
      </c>
      <c r="I14" s="40"/>
      <c r="J14" s="50">
        <v>0</v>
      </c>
      <c r="K14" s="50"/>
      <c r="L14" s="40"/>
      <c r="M14" s="7"/>
      <c r="N14" s="55"/>
    </row>
    <row r="15" spans="1:14" ht="69" customHeight="1" x14ac:dyDescent="0.2">
      <c r="A15" s="28" t="s">
        <v>49</v>
      </c>
      <c r="B15" s="29" t="s">
        <v>44</v>
      </c>
      <c r="C15" s="35" t="s">
        <v>42</v>
      </c>
      <c r="D15" s="40">
        <f>E15+F15+G15</f>
        <v>250</v>
      </c>
      <c r="E15" s="40"/>
      <c r="F15" s="40"/>
      <c r="G15" s="50">
        <v>250</v>
      </c>
      <c r="H15" s="50">
        <f>J15+K15</f>
        <v>250</v>
      </c>
      <c r="I15" s="40"/>
      <c r="J15" s="50"/>
      <c r="K15" s="50">
        <v>250</v>
      </c>
      <c r="L15" s="50">
        <f>H15/D15*100</f>
        <v>100</v>
      </c>
      <c r="M15" s="7"/>
      <c r="N15" s="55" t="s">
        <v>98</v>
      </c>
    </row>
    <row r="16" spans="1:14" ht="53.45" customHeight="1" x14ac:dyDescent="0.2">
      <c r="A16" s="78" t="s">
        <v>52</v>
      </c>
      <c r="B16" s="62" t="s">
        <v>58</v>
      </c>
      <c r="C16" s="63"/>
      <c r="D16" s="64">
        <f>D17+D20</f>
        <v>150</v>
      </c>
      <c r="E16" s="64">
        <f t="shared" ref="E16:K16" si="4">E17+E20</f>
        <v>0</v>
      </c>
      <c r="F16" s="64">
        <f t="shared" si="4"/>
        <v>0</v>
      </c>
      <c r="G16" s="64">
        <f t="shared" si="4"/>
        <v>150</v>
      </c>
      <c r="H16" s="64">
        <f t="shared" si="4"/>
        <v>111.8689</v>
      </c>
      <c r="I16" s="64">
        <f t="shared" si="4"/>
        <v>0</v>
      </c>
      <c r="J16" s="64">
        <f t="shared" si="4"/>
        <v>0</v>
      </c>
      <c r="K16" s="64">
        <f t="shared" si="4"/>
        <v>111.8689</v>
      </c>
      <c r="L16" s="64">
        <f t="shared" ref="L16:L22" si="5">H16/D16*100</f>
        <v>74.579266666666669</v>
      </c>
      <c r="M16" s="65"/>
      <c r="N16" s="66"/>
    </row>
    <row r="17" spans="1:14" ht="37.5" customHeight="1" x14ac:dyDescent="0.2">
      <c r="A17" s="77" t="s">
        <v>54</v>
      </c>
      <c r="B17" s="54" t="s">
        <v>50</v>
      </c>
      <c r="D17" s="40">
        <f>D18+D19</f>
        <v>50</v>
      </c>
      <c r="E17" s="40">
        <f t="shared" ref="E17:K17" si="6">E18+E19</f>
        <v>0</v>
      </c>
      <c r="F17" s="40">
        <f t="shared" si="6"/>
        <v>0</v>
      </c>
      <c r="G17" s="40">
        <f t="shared" si="6"/>
        <v>50</v>
      </c>
      <c r="H17" s="40">
        <f>H18+H19</f>
        <v>47.463999999999999</v>
      </c>
      <c r="I17" s="40">
        <f t="shared" si="6"/>
        <v>0</v>
      </c>
      <c r="J17" s="40">
        <f t="shared" si="6"/>
        <v>0</v>
      </c>
      <c r="K17" s="40">
        <f t="shared" si="6"/>
        <v>47.463999999999999</v>
      </c>
      <c r="L17" s="50">
        <f t="shared" si="5"/>
        <v>94.927999999999997</v>
      </c>
      <c r="M17" s="7"/>
      <c r="N17" s="55"/>
    </row>
    <row r="18" spans="1:14" ht="37.5" customHeight="1" x14ac:dyDescent="0.2">
      <c r="A18" s="28" t="s">
        <v>55</v>
      </c>
      <c r="B18" s="29" t="s">
        <v>53</v>
      </c>
      <c r="C18" s="84" t="s">
        <v>19</v>
      </c>
      <c r="D18" s="40">
        <f>E18+F18+G18</f>
        <v>47.463999999999999</v>
      </c>
      <c r="E18" s="40"/>
      <c r="F18" s="40"/>
      <c r="G18" s="50">
        <v>47.463999999999999</v>
      </c>
      <c r="H18" s="50">
        <f>I18+J18+K18</f>
        <v>47.463999999999999</v>
      </c>
      <c r="I18" s="40"/>
      <c r="J18" s="50"/>
      <c r="K18" s="50">
        <v>47.463999999999999</v>
      </c>
      <c r="L18" s="50">
        <f t="shared" si="5"/>
        <v>100</v>
      </c>
      <c r="M18" s="7"/>
      <c r="N18" s="55" t="s">
        <v>97</v>
      </c>
    </row>
    <row r="19" spans="1:14" ht="23.25" customHeight="1" x14ac:dyDescent="0.2">
      <c r="A19" s="28"/>
      <c r="B19" s="29" t="s">
        <v>34</v>
      </c>
      <c r="C19" s="85"/>
      <c r="D19" s="40">
        <f>E19+F19+G19</f>
        <v>2.536</v>
      </c>
      <c r="E19" s="40"/>
      <c r="F19" s="40"/>
      <c r="G19" s="50">
        <v>2.536</v>
      </c>
      <c r="H19" s="50">
        <f>I19+J19+K19</f>
        <v>0</v>
      </c>
      <c r="I19" s="40"/>
      <c r="J19" s="50"/>
      <c r="K19" s="50">
        <v>0</v>
      </c>
      <c r="L19" s="50">
        <f t="shared" si="5"/>
        <v>0</v>
      </c>
      <c r="M19" s="7"/>
      <c r="N19" s="55"/>
    </row>
    <row r="20" spans="1:14" ht="36.75" customHeight="1" x14ac:dyDescent="0.2">
      <c r="A20" s="28" t="s">
        <v>56</v>
      </c>
      <c r="B20" s="54" t="s">
        <v>51</v>
      </c>
      <c r="D20" s="40">
        <f>D21+D22</f>
        <v>100</v>
      </c>
      <c r="E20" s="40">
        <f t="shared" ref="E20:K20" si="7">E21+E22</f>
        <v>0</v>
      </c>
      <c r="F20" s="40">
        <f t="shared" si="7"/>
        <v>0</v>
      </c>
      <c r="G20" s="40">
        <f t="shared" si="7"/>
        <v>100</v>
      </c>
      <c r="H20" s="40">
        <f>H21+H22</f>
        <v>64.404899999999998</v>
      </c>
      <c r="I20" s="40">
        <f t="shared" si="7"/>
        <v>0</v>
      </c>
      <c r="J20" s="40">
        <f t="shared" si="7"/>
        <v>0</v>
      </c>
      <c r="K20" s="40">
        <f t="shared" si="7"/>
        <v>64.404899999999998</v>
      </c>
      <c r="L20" s="50">
        <f t="shared" si="5"/>
        <v>64.404899999999998</v>
      </c>
      <c r="M20" s="7"/>
      <c r="N20" s="55"/>
    </row>
    <row r="21" spans="1:14" ht="65.25" customHeight="1" x14ac:dyDescent="0.2">
      <c r="A21" s="28" t="s">
        <v>57</v>
      </c>
      <c r="B21" s="29" t="s">
        <v>103</v>
      </c>
      <c r="C21" s="84" t="s">
        <v>31</v>
      </c>
      <c r="D21" s="40">
        <f>E21+F21+G21</f>
        <v>99.127110000000002</v>
      </c>
      <c r="E21" s="40"/>
      <c r="F21" s="40"/>
      <c r="G21" s="50">
        <f>76.12581+23.0013</f>
        <v>99.127110000000002</v>
      </c>
      <c r="H21" s="40">
        <f>I21+J21+K21</f>
        <v>64.404899999999998</v>
      </c>
      <c r="I21" s="40"/>
      <c r="J21" s="50"/>
      <c r="K21" s="50">
        <v>64.404899999999998</v>
      </c>
      <c r="L21" s="50">
        <f t="shared" si="5"/>
        <v>64.97203439099556</v>
      </c>
      <c r="M21" s="7"/>
      <c r="N21" s="55" t="s">
        <v>99</v>
      </c>
    </row>
    <row r="22" spans="1:14" ht="22.5" customHeight="1" x14ac:dyDescent="0.2">
      <c r="A22" s="28"/>
      <c r="B22" s="29" t="s">
        <v>34</v>
      </c>
      <c r="C22" s="85"/>
      <c r="D22" s="40">
        <f>E22+F22+G22</f>
        <v>0.87289000000000005</v>
      </c>
      <c r="E22" s="40"/>
      <c r="F22" s="40"/>
      <c r="G22" s="50">
        <v>0.87289000000000005</v>
      </c>
      <c r="H22" s="40">
        <f>I22+J22+K22</f>
        <v>0</v>
      </c>
      <c r="I22" s="40"/>
      <c r="J22" s="50"/>
      <c r="K22" s="50">
        <v>0</v>
      </c>
      <c r="L22" s="50">
        <f t="shared" si="5"/>
        <v>0</v>
      </c>
      <c r="M22" s="7"/>
      <c r="N22" s="55"/>
    </row>
    <row r="23" spans="1:14" ht="58.15" customHeight="1" x14ac:dyDescent="0.2">
      <c r="A23" s="78" t="s">
        <v>11</v>
      </c>
      <c r="B23" s="62" t="s">
        <v>21</v>
      </c>
      <c r="C23" s="63"/>
      <c r="D23" s="64">
        <f>D24+D26</f>
        <v>5469.4602100000002</v>
      </c>
      <c r="E23" s="64">
        <f t="shared" ref="E23:J23" si="8">E24+E26</f>
        <v>0</v>
      </c>
      <c r="F23" s="64">
        <f t="shared" si="8"/>
        <v>0</v>
      </c>
      <c r="G23" s="64">
        <f t="shared" si="8"/>
        <v>6572.1024400000006</v>
      </c>
      <c r="H23" s="64">
        <f t="shared" si="8"/>
        <v>4208.2092499999999</v>
      </c>
      <c r="I23" s="64">
        <f t="shared" si="8"/>
        <v>0</v>
      </c>
      <c r="J23" s="64">
        <f t="shared" si="8"/>
        <v>0</v>
      </c>
      <c r="K23" s="64">
        <f>K24+K26</f>
        <v>4208.2092499999999</v>
      </c>
      <c r="L23" s="64">
        <f>H23/D23*100</f>
        <v>76.940120019631692</v>
      </c>
      <c r="M23" s="65"/>
      <c r="N23" s="66"/>
    </row>
    <row r="24" spans="1:14" ht="31.5" x14ac:dyDescent="0.2">
      <c r="A24" s="77" t="s">
        <v>59</v>
      </c>
      <c r="B24" s="45" t="s">
        <v>23</v>
      </c>
      <c r="C24" s="47"/>
      <c r="D24" s="40">
        <f>D25</f>
        <v>2290</v>
      </c>
      <c r="E24" s="40">
        <f>E25</f>
        <v>0</v>
      </c>
      <c r="F24" s="40">
        <f>F25</f>
        <v>0</v>
      </c>
      <c r="G24" s="40">
        <f>G25</f>
        <v>2290</v>
      </c>
      <c r="H24" s="40">
        <f>H25</f>
        <v>1575.1859199999999</v>
      </c>
      <c r="I24" s="40"/>
      <c r="J24" s="40"/>
      <c r="K24" s="40">
        <f>K25</f>
        <v>1575.1859199999999</v>
      </c>
      <c r="L24" s="40">
        <f>L25</f>
        <v>68.785411353711794</v>
      </c>
      <c r="M24" s="21"/>
      <c r="N24" s="57"/>
    </row>
    <row r="25" spans="1:14" ht="53.25" customHeight="1" x14ac:dyDescent="0.2">
      <c r="A25" s="28" t="s">
        <v>60</v>
      </c>
      <c r="B25" s="25" t="s">
        <v>30</v>
      </c>
      <c r="C25" s="34" t="s">
        <v>26</v>
      </c>
      <c r="D25" s="40">
        <f>E25+F25+G25</f>
        <v>2290</v>
      </c>
      <c r="E25" s="40"/>
      <c r="F25" s="40"/>
      <c r="G25" s="50">
        <v>2290</v>
      </c>
      <c r="H25" s="40">
        <f>I25+J25+K25</f>
        <v>1575.1859199999999</v>
      </c>
      <c r="I25" s="40"/>
      <c r="J25" s="40"/>
      <c r="K25" s="50">
        <v>1575.1859199999999</v>
      </c>
      <c r="L25" s="50">
        <f>H25/D25*100</f>
        <v>68.785411353711794</v>
      </c>
      <c r="M25" s="21"/>
      <c r="N25" s="57" t="s">
        <v>100</v>
      </c>
    </row>
    <row r="26" spans="1:14" ht="35.25" customHeight="1" x14ac:dyDescent="0.2">
      <c r="A26" s="46" t="s">
        <v>61</v>
      </c>
      <c r="B26" s="45" t="s">
        <v>22</v>
      </c>
      <c r="C26" s="47"/>
      <c r="D26" s="40">
        <f>D27+D28+D29+D30+D31+D32+D33+D39</f>
        <v>3179.4602100000002</v>
      </c>
      <c r="E26" s="40">
        <f>E27+E28+E29+E30+E31+E32+E33+E39</f>
        <v>0</v>
      </c>
      <c r="F26" s="40">
        <f>F27+F28+F29+F30+F31+F32+F33+F39</f>
        <v>0</v>
      </c>
      <c r="G26" s="40">
        <f>G27+G28+G29+G30+G31+G32+G33+G39+G34+G35+G36+G37+G38</f>
        <v>4282.1024400000006</v>
      </c>
      <c r="H26" s="40">
        <f>H27+H28+H29+H30+H31+H32+H33+H39+H34+H35+H36+H37+H38</f>
        <v>2633.02333</v>
      </c>
      <c r="I26" s="40">
        <f>I27+I28+I29+I30+I31+I32+I33+I39+I34+I35+I36+I37+I38</f>
        <v>0</v>
      </c>
      <c r="J26" s="40">
        <f>J27+J28+J29+J30+J31+J32+J33+J39+J34+J35+J36+J37+J38</f>
        <v>0</v>
      </c>
      <c r="K26" s="40">
        <f>K27+K28+K29+K30+K31+K32+K33+K39+K34+K35+K36+K37+K38</f>
        <v>2633.02333</v>
      </c>
      <c r="L26" s="40">
        <f>H26/D26*100</f>
        <v>82.813532992759164</v>
      </c>
      <c r="M26" s="40">
        <f>M27+M28+M29+M30+M31+M32+M33+M39+M34+M35+M36+M37+M38</f>
        <v>0</v>
      </c>
      <c r="N26" s="57"/>
    </row>
    <row r="27" spans="1:14" ht="51" customHeight="1" x14ac:dyDescent="0.2">
      <c r="A27" s="44" t="s">
        <v>62</v>
      </c>
      <c r="B27" s="51" t="s">
        <v>66</v>
      </c>
      <c r="C27" s="89" t="s">
        <v>24</v>
      </c>
      <c r="D27" s="50">
        <f t="shared" ref="D27:D39" si="9">F27+G27</f>
        <v>287.78073000000001</v>
      </c>
      <c r="E27" s="50"/>
      <c r="F27" s="40"/>
      <c r="G27" s="50">
        <v>287.78073000000001</v>
      </c>
      <c r="H27" s="50">
        <f>J27+K27</f>
        <v>287.78073000000001</v>
      </c>
      <c r="I27" s="50"/>
      <c r="J27" s="40"/>
      <c r="K27" s="50">
        <f>G27</f>
        <v>287.78073000000001</v>
      </c>
      <c r="L27" s="50">
        <f>H27/D27*100</f>
        <v>100</v>
      </c>
      <c r="M27" s="21"/>
      <c r="N27" s="55" t="s">
        <v>77</v>
      </c>
    </row>
    <row r="28" spans="1:14" ht="45.75" customHeight="1" x14ac:dyDescent="0.2">
      <c r="A28" s="44" t="s">
        <v>65</v>
      </c>
      <c r="B28" s="29" t="s">
        <v>63</v>
      </c>
      <c r="C28" s="90"/>
      <c r="D28" s="36">
        <f t="shared" si="9"/>
        <v>1050.05953</v>
      </c>
      <c r="E28" s="52"/>
      <c r="F28" s="36"/>
      <c r="G28" s="36">
        <v>1050.05953</v>
      </c>
      <c r="H28" s="36">
        <f>J28+K28</f>
        <v>572.26521000000002</v>
      </c>
      <c r="I28" s="36"/>
      <c r="J28" s="36"/>
      <c r="K28" s="36">
        <v>572.26521000000002</v>
      </c>
      <c r="L28" s="20">
        <f t="shared" ref="L28:L39" si="10">H28/D28*100</f>
        <v>54.498358774002085</v>
      </c>
      <c r="M28" s="21"/>
      <c r="N28" s="57" t="s">
        <v>87</v>
      </c>
    </row>
    <row r="29" spans="1:14" ht="54.75" customHeight="1" x14ac:dyDescent="0.2">
      <c r="A29" s="44" t="s">
        <v>70</v>
      </c>
      <c r="B29" s="29" t="s">
        <v>64</v>
      </c>
      <c r="C29" s="90"/>
      <c r="D29" s="49">
        <f t="shared" si="9"/>
        <v>490</v>
      </c>
      <c r="E29" s="49"/>
      <c r="F29" s="49"/>
      <c r="G29" s="49">
        <v>490</v>
      </c>
      <c r="H29" s="49">
        <f t="shared" ref="H29:H39" si="11">J29+K29</f>
        <v>389.11682000000002</v>
      </c>
      <c r="I29" s="49"/>
      <c r="J29" s="49"/>
      <c r="K29" s="50">
        <v>389.11682000000002</v>
      </c>
      <c r="L29" s="20">
        <f t="shared" si="10"/>
        <v>79.411595918367354</v>
      </c>
      <c r="M29" s="21"/>
      <c r="N29" s="55" t="s">
        <v>88</v>
      </c>
    </row>
    <row r="30" spans="1:14" ht="36" customHeight="1" x14ac:dyDescent="0.2">
      <c r="A30" s="44" t="s">
        <v>71</v>
      </c>
      <c r="B30" s="53" t="s">
        <v>67</v>
      </c>
      <c r="C30" s="90"/>
      <c r="D30" s="49">
        <f t="shared" si="9"/>
        <v>457</v>
      </c>
      <c r="E30" s="49"/>
      <c r="F30" s="49"/>
      <c r="G30" s="49">
        <v>457</v>
      </c>
      <c r="H30" s="49">
        <f t="shared" si="11"/>
        <v>457</v>
      </c>
      <c r="I30" s="49"/>
      <c r="J30" s="49"/>
      <c r="K30" s="50">
        <f>G30</f>
        <v>457</v>
      </c>
      <c r="L30" s="20">
        <f t="shared" si="10"/>
        <v>100</v>
      </c>
      <c r="M30" s="21"/>
      <c r="N30" s="55" t="s">
        <v>89</v>
      </c>
    </row>
    <row r="31" spans="1:14" ht="33.75" customHeight="1" x14ac:dyDescent="0.2">
      <c r="A31" s="44" t="s">
        <v>72</v>
      </c>
      <c r="B31" s="51" t="s">
        <v>68</v>
      </c>
      <c r="C31" s="90"/>
      <c r="D31" s="49">
        <f t="shared" si="9"/>
        <v>195.44664999999998</v>
      </c>
      <c r="E31" s="49"/>
      <c r="F31" s="49"/>
      <c r="G31" s="49">
        <f>99.14665+96.3</f>
        <v>195.44664999999998</v>
      </c>
      <c r="H31" s="49">
        <f t="shared" si="11"/>
        <v>195.44664999999998</v>
      </c>
      <c r="I31" s="49"/>
      <c r="J31" s="49"/>
      <c r="K31" s="49">
        <f>G31</f>
        <v>195.44664999999998</v>
      </c>
      <c r="L31" s="20">
        <f t="shared" si="10"/>
        <v>100</v>
      </c>
      <c r="M31" s="21"/>
      <c r="N31" s="55" t="s">
        <v>90</v>
      </c>
    </row>
    <row r="32" spans="1:14" ht="24.75" customHeight="1" x14ac:dyDescent="0.2">
      <c r="A32" s="44" t="s">
        <v>73</v>
      </c>
      <c r="B32" s="48" t="s">
        <v>69</v>
      </c>
      <c r="C32" s="90"/>
      <c r="D32" s="36">
        <f t="shared" si="9"/>
        <v>458.93799999999999</v>
      </c>
      <c r="E32" s="36"/>
      <c r="F32" s="36"/>
      <c r="G32" s="49">
        <f>294.89+164.048</f>
        <v>458.93799999999999</v>
      </c>
      <c r="H32" s="49">
        <f t="shared" si="11"/>
        <v>0</v>
      </c>
      <c r="I32" s="36"/>
      <c r="J32" s="36"/>
      <c r="K32" s="36">
        <v>0</v>
      </c>
      <c r="L32" s="20">
        <f t="shared" si="10"/>
        <v>0</v>
      </c>
      <c r="M32" s="21"/>
      <c r="N32" s="55" t="s">
        <v>101</v>
      </c>
    </row>
    <row r="33" spans="1:14" ht="36" customHeight="1" x14ac:dyDescent="0.2">
      <c r="A33" s="44" t="s">
        <v>74</v>
      </c>
      <c r="B33" s="48" t="s">
        <v>35</v>
      </c>
      <c r="C33" s="90"/>
      <c r="D33" s="49">
        <f t="shared" si="9"/>
        <v>132.30000000000001</v>
      </c>
      <c r="E33" s="49"/>
      <c r="F33" s="49"/>
      <c r="G33" s="49">
        <v>132.30000000000001</v>
      </c>
      <c r="H33" s="49">
        <f t="shared" si="11"/>
        <v>132.30000000000001</v>
      </c>
      <c r="I33" s="49"/>
      <c r="J33" s="49"/>
      <c r="K33" s="49">
        <f>G33</f>
        <v>132.30000000000001</v>
      </c>
      <c r="L33" s="20">
        <f t="shared" si="10"/>
        <v>100</v>
      </c>
      <c r="M33" s="21"/>
      <c r="N33" s="55" t="s">
        <v>91</v>
      </c>
    </row>
    <row r="34" spans="1:14" ht="36.75" customHeight="1" x14ac:dyDescent="0.2">
      <c r="A34" s="44" t="s">
        <v>78</v>
      </c>
      <c r="B34" s="48" t="s">
        <v>81</v>
      </c>
      <c r="C34" s="90"/>
      <c r="D34" s="50">
        <f t="shared" si="9"/>
        <v>234.35368</v>
      </c>
      <c r="E34" s="50"/>
      <c r="F34" s="50"/>
      <c r="G34" s="50">
        <v>234.35368</v>
      </c>
      <c r="H34" s="50">
        <f t="shared" si="11"/>
        <v>234.35368</v>
      </c>
      <c r="I34" s="50"/>
      <c r="J34" s="50"/>
      <c r="K34" s="50">
        <f>G34</f>
        <v>234.35368</v>
      </c>
      <c r="L34" s="20">
        <f t="shared" si="10"/>
        <v>100</v>
      </c>
      <c r="M34" s="21"/>
      <c r="N34" s="55" t="s">
        <v>92</v>
      </c>
    </row>
    <row r="35" spans="1:14" ht="42.75" customHeight="1" x14ac:dyDescent="0.2">
      <c r="A35" s="44" t="s">
        <v>79</v>
      </c>
      <c r="B35" s="48" t="s">
        <v>82</v>
      </c>
      <c r="C35" s="90"/>
      <c r="D35" s="50">
        <f t="shared" si="9"/>
        <v>298.05630000000002</v>
      </c>
      <c r="E35" s="50"/>
      <c r="F35" s="50"/>
      <c r="G35" s="50">
        <v>298.05630000000002</v>
      </c>
      <c r="H35" s="50">
        <f t="shared" si="11"/>
        <v>298.05630000000002</v>
      </c>
      <c r="I35" s="50"/>
      <c r="J35" s="50"/>
      <c r="K35" s="50">
        <f>G35</f>
        <v>298.05630000000002</v>
      </c>
      <c r="L35" s="20">
        <f t="shared" si="10"/>
        <v>100</v>
      </c>
      <c r="M35" s="21"/>
      <c r="N35" s="55" t="s">
        <v>93</v>
      </c>
    </row>
    <row r="36" spans="1:14" ht="39" customHeight="1" x14ac:dyDescent="0.2">
      <c r="A36" s="44" t="s">
        <v>80</v>
      </c>
      <c r="B36" s="48" t="s">
        <v>102</v>
      </c>
      <c r="C36" s="90"/>
      <c r="D36" s="50">
        <f t="shared" si="9"/>
        <v>66.703940000000003</v>
      </c>
      <c r="E36" s="50"/>
      <c r="F36" s="50"/>
      <c r="G36" s="50">
        <v>66.703940000000003</v>
      </c>
      <c r="H36" s="50">
        <f t="shared" si="11"/>
        <v>66.703940000000003</v>
      </c>
      <c r="I36" s="50"/>
      <c r="J36" s="50"/>
      <c r="K36" s="50">
        <f>G36</f>
        <v>66.703940000000003</v>
      </c>
      <c r="L36" s="20">
        <f t="shared" si="10"/>
        <v>100</v>
      </c>
      <c r="M36" s="21"/>
      <c r="N36" s="55" t="s">
        <v>94</v>
      </c>
    </row>
    <row r="37" spans="1:14" ht="35.25" customHeight="1" x14ac:dyDescent="0.2">
      <c r="A37" s="44" t="s">
        <v>84</v>
      </c>
      <c r="B37" s="48" t="s">
        <v>83</v>
      </c>
      <c r="C37" s="90"/>
      <c r="D37" s="50">
        <f t="shared" si="9"/>
        <v>218.52831</v>
      </c>
      <c r="E37" s="50"/>
      <c r="F37" s="50"/>
      <c r="G37" s="50">
        <v>218.52831</v>
      </c>
      <c r="H37" s="50">
        <f t="shared" si="11"/>
        <v>0</v>
      </c>
      <c r="I37" s="50"/>
      <c r="J37" s="50"/>
      <c r="K37" s="50">
        <v>0</v>
      </c>
      <c r="L37" s="20">
        <f t="shared" si="10"/>
        <v>0</v>
      </c>
      <c r="M37" s="21"/>
      <c r="N37" s="55" t="s">
        <v>95</v>
      </c>
    </row>
    <row r="38" spans="1:14" ht="47.45" customHeight="1" x14ac:dyDescent="0.2">
      <c r="A38" s="44" t="s">
        <v>85</v>
      </c>
      <c r="B38" s="48" t="s">
        <v>86</v>
      </c>
      <c r="C38" s="90"/>
      <c r="D38" s="50">
        <f t="shared" si="9"/>
        <v>285</v>
      </c>
      <c r="E38" s="50"/>
      <c r="F38" s="50"/>
      <c r="G38" s="50">
        <v>285</v>
      </c>
      <c r="H38" s="50">
        <f t="shared" si="11"/>
        <v>0</v>
      </c>
      <c r="I38" s="50"/>
      <c r="J38" s="50"/>
      <c r="K38" s="50">
        <v>0</v>
      </c>
      <c r="L38" s="20">
        <f t="shared" si="10"/>
        <v>0</v>
      </c>
      <c r="M38" s="21"/>
      <c r="N38" s="55" t="s">
        <v>96</v>
      </c>
    </row>
    <row r="39" spans="1:14" ht="25.5" customHeight="1" x14ac:dyDescent="0.2">
      <c r="A39" s="44"/>
      <c r="B39" s="48" t="s">
        <v>34</v>
      </c>
      <c r="C39" s="91"/>
      <c r="D39" s="50">
        <f t="shared" si="9"/>
        <v>107.9353</v>
      </c>
      <c r="E39" s="49"/>
      <c r="F39" s="49"/>
      <c r="G39" s="49">
        <f>77.8733+30.062</f>
        <v>107.9353</v>
      </c>
      <c r="H39" s="49">
        <f t="shared" si="11"/>
        <v>0</v>
      </c>
      <c r="I39" s="49"/>
      <c r="J39" s="49"/>
      <c r="K39" s="50">
        <v>0</v>
      </c>
      <c r="L39" s="20">
        <f t="shared" si="10"/>
        <v>0</v>
      </c>
      <c r="M39" s="21"/>
      <c r="N39" s="55"/>
    </row>
    <row r="40" spans="1:14" ht="46.5" customHeight="1" x14ac:dyDescent="0.2">
      <c r="A40" s="71" t="s">
        <v>104</v>
      </c>
      <c r="B40" s="72" t="s">
        <v>105</v>
      </c>
      <c r="C40" s="73"/>
      <c r="D40" s="64">
        <f>D41</f>
        <v>10812.832</v>
      </c>
      <c r="E40" s="64">
        <f t="shared" ref="E40:J40" si="12">E41</f>
        <v>0</v>
      </c>
      <c r="F40" s="64">
        <f t="shared" si="12"/>
        <v>9731.5488000000005</v>
      </c>
      <c r="G40" s="64">
        <f t="shared" si="12"/>
        <v>1081.2831999999999</v>
      </c>
      <c r="H40" s="64">
        <f t="shared" si="12"/>
        <v>896.99626999999998</v>
      </c>
      <c r="I40" s="64">
        <f t="shared" si="12"/>
        <v>0</v>
      </c>
      <c r="J40" s="64">
        <f t="shared" si="12"/>
        <v>0</v>
      </c>
      <c r="K40" s="64">
        <f>K41</f>
        <v>896.99626999999998</v>
      </c>
      <c r="L40" s="64">
        <f t="shared" ref="L40:L46" si="13">H40/D40*100</f>
        <v>8.2956645400575901</v>
      </c>
      <c r="M40" s="65"/>
      <c r="N40" s="66"/>
    </row>
    <row r="41" spans="1:14" ht="41.25" customHeight="1" x14ac:dyDescent="0.2">
      <c r="A41" s="46" t="s">
        <v>106</v>
      </c>
      <c r="B41" s="74" t="s">
        <v>107</v>
      </c>
      <c r="C41" s="75"/>
      <c r="D41" s="40">
        <f t="shared" ref="D41:K41" si="14">D42+D43+D44+D45</f>
        <v>10812.832</v>
      </c>
      <c r="E41" s="40">
        <f t="shared" si="14"/>
        <v>0</v>
      </c>
      <c r="F41" s="40">
        <f t="shared" si="14"/>
        <v>9731.5488000000005</v>
      </c>
      <c r="G41" s="40">
        <f t="shared" si="14"/>
        <v>1081.2831999999999</v>
      </c>
      <c r="H41" s="40">
        <f t="shared" si="14"/>
        <v>896.99626999999998</v>
      </c>
      <c r="I41" s="40">
        <f t="shared" si="14"/>
        <v>0</v>
      </c>
      <c r="J41" s="40">
        <f t="shared" si="14"/>
        <v>0</v>
      </c>
      <c r="K41" s="40">
        <f t="shared" si="14"/>
        <v>896.99626999999998</v>
      </c>
      <c r="L41" s="40">
        <f t="shared" si="13"/>
        <v>8.2956645400575901</v>
      </c>
      <c r="M41" s="19"/>
      <c r="N41" s="76"/>
    </row>
    <row r="42" spans="1:14" ht="97.5" customHeight="1" x14ac:dyDescent="0.2">
      <c r="A42" s="44" t="s">
        <v>106</v>
      </c>
      <c r="B42" s="79" t="s">
        <v>109</v>
      </c>
      <c r="C42" s="86" t="s">
        <v>108</v>
      </c>
      <c r="D42" s="50">
        <f>F42+G42</f>
        <v>2959.8432000000003</v>
      </c>
      <c r="E42" s="50"/>
      <c r="F42" s="50">
        <v>2663.8588800000002</v>
      </c>
      <c r="G42" s="50">
        <v>295.98432000000003</v>
      </c>
      <c r="H42" s="50">
        <f>I42+J42+K42</f>
        <v>295.98432000000003</v>
      </c>
      <c r="I42" s="50"/>
      <c r="J42" s="50">
        <v>0</v>
      </c>
      <c r="K42" s="50">
        <v>295.98432000000003</v>
      </c>
      <c r="L42" s="50">
        <f t="shared" si="13"/>
        <v>10</v>
      </c>
      <c r="M42" s="21"/>
      <c r="N42" s="56" t="s">
        <v>114</v>
      </c>
    </row>
    <row r="43" spans="1:14" ht="78" customHeight="1" x14ac:dyDescent="0.2">
      <c r="A43" s="44" t="s">
        <v>112</v>
      </c>
      <c r="B43" s="80" t="s">
        <v>110</v>
      </c>
      <c r="C43" s="87"/>
      <c r="D43" s="50">
        <f>F43+G43</f>
        <v>4939.0436000000009</v>
      </c>
      <c r="E43" s="50"/>
      <c r="F43" s="50">
        <v>4445.1392400000004</v>
      </c>
      <c r="G43" s="50">
        <v>493.90436</v>
      </c>
      <c r="H43" s="50">
        <f>I43+J43+K43</f>
        <v>493.90436</v>
      </c>
      <c r="I43" s="50"/>
      <c r="J43" s="50">
        <v>0</v>
      </c>
      <c r="K43" s="50">
        <v>493.90436</v>
      </c>
      <c r="L43" s="50">
        <f t="shared" si="13"/>
        <v>9.9999999999999982</v>
      </c>
      <c r="M43" s="21"/>
      <c r="N43" s="56" t="s">
        <v>115</v>
      </c>
    </row>
    <row r="44" spans="1:14" ht="93" customHeight="1" x14ac:dyDescent="0.2">
      <c r="A44" s="44" t="s">
        <v>113</v>
      </c>
      <c r="B44" s="80" t="s">
        <v>111</v>
      </c>
      <c r="C44" s="87"/>
      <c r="D44" s="50">
        <f>F44+G44</f>
        <v>1071.0758900000001</v>
      </c>
      <c r="E44" s="50"/>
      <c r="F44" s="50">
        <v>963.9683</v>
      </c>
      <c r="G44" s="50">
        <v>107.10759</v>
      </c>
      <c r="H44" s="50">
        <f>I44+J44+K44</f>
        <v>107.10759</v>
      </c>
      <c r="I44" s="50"/>
      <c r="J44" s="50">
        <v>0</v>
      </c>
      <c r="K44" s="50">
        <v>107.10759</v>
      </c>
      <c r="L44" s="50">
        <f t="shared" si="13"/>
        <v>10.000000093364065</v>
      </c>
      <c r="M44" s="21"/>
      <c r="N44" s="56" t="s">
        <v>116</v>
      </c>
    </row>
    <row r="45" spans="1:14" ht="25.5" customHeight="1" x14ac:dyDescent="0.2">
      <c r="A45" s="44"/>
      <c r="B45" s="48" t="s">
        <v>34</v>
      </c>
      <c r="C45" s="88"/>
      <c r="D45" s="50">
        <f>F45+G45</f>
        <v>1842.86931</v>
      </c>
      <c r="E45" s="50"/>
      <c r="F45" s="50">
        <v>1658.5823800000001</v>
      </c>
      <c r="G45" s="50">
        <f>84.78348+99.50345</f>
        <v>184.28692999999998</v>
      </c>
      <c r="H45" s="50">
        <f>I45+J45+K45</f>
        <v>0</v>
      </c>
      <c r="I45" s="50"/>
      <c r="J45" s="50">
        <v>0</v>
      </c>
      <c r="K45" s="50">
        <v>0</v>
      </c>
      <c r="L45" s="50">
        <f t="shared" si="13"/>
        <v>0</v>
      </c>
      <c r="M45" s="21"/>
      <c r="N45" s="55"/>
    </row>
    <row r="46" spans="1:14" ht="26.25" customHeight="1" x14ac:dyDescent="0.3">
      <c r="A46" s="32"/>
      <c r="B46" s="37" t="s">
        <v>8</v>
      </c>
      <c r="C46" s="37"/>
      <c r="D46" s="43">
        <f>D6+D8+D10+D13+D16+D23+D40</f>
        <v>18576.968290000001</v>
      </c>
      <c r="E46" s="43">
        <f t="shared" ref="E46:J46" si="15">E6+E8+E10+E13+E16+E23+E40</f>
        <v>154.69999999999999</v>
      </c>
      <c r="F46" s="43">
        <f t="shared" si="15"/>
        <v>10710.830880000001</v>
      </c>
      <c r="G46" s="43">
        <f t="shared" si="15"/>
        <v>8814.0796399999999</v>
      </c>
      <c r="H46" s="43">
        <f t="shared" si="15"/>
        <v>7036.3228899999995</v>
      </c>
      <c r="I46" s="43">
        <f t="shared" si="15"/>
        <v>66.791880000000006</v>
      </c>
      <c r="J46" s="43">
        <f t="shared" si="15"/>
        <v>973.00859000000003</v>
      </c>
      <c r="K46" s="43">
        <f>K6+K8+K10+K13+K16+K23+K40</f>
        <v>5996.5224199999993</v>
      </c>
      <c r="L46" s="43">
        <f t="shared" si="13"/>
        <v>37.876594179189397</v>
      </c>
      <c r="M46" s="33"/>
      <c r="N46" s="56"/>
    </row>
    <row r="47" spans="1:14" ht="18.75" x14ac:dyDescent="0.3">
      <c r="A47" s="4"/>
      <c r="B47" s="5"/>
      <c r="C47" s="5"/>
      <c r="D47" s="8"/>
      <c r="E47" s="8"/>
      <c r="F47" s="6"/>
      <c r="G47" s="6"/>
      <c r="H47" s="6"/>
      <c r="I47" s="6"/>
      <c r="J47" s="6"/>
      <c r="K47" s="6"/>
      <c r="L47" s="22"/>
      <c r="M47" s="6"/>
      <c r="N47" s="58"/>
    </row>
    <row r="48" spans="1:14" ht="18.75" x14ac:dyDescent="0.3">
      <c r="A48" s="1"/>
      <c r="B48" s="60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59"/>
    </row>
    <row r="49" spans="1:14" hidden="1" x14ac:dyDescent="0.2">
      <c r="A49" s="9"/>
      <c r="B49" s="9"/>
      <c r="C49" s="9"/>
      <c r="D49" s="9"/>
      <c r="E49" s="9"/>
      <c r="F49" s="9"/>
      <c r="G49" s="11"/>
      <c r="H49" s="9"/>
      <c r="I49" s="9"/>
      <c r="J49" s="9"/>
      <c r="K49" s="9"/>
      <c r="L49" s="9"/>
      <c r="M49" s="9"/>
      <c r="N49" s="10"/>
    </row>
    <row r="50" spans="1:14" ht="15.75" hidden="1" x14ac:dyDescent="0.25">
      <c r="A50" s="9"/>
      <c r="B50" s="9"/>
      <c r="C50" s="9"/>
      <c r="D50" s="13" t="e">
        <f>D9+#REF!+#REF!+#REF!+#REF!+#REF!+#REF!</f>
        <v>#REF!</v>
      </c>
      <c r="E50" s="13"/>
      <c r="F50" s="13"/>
      <c r="G50" s="13" t="e">
        <f>G9+#REF!+#REF!+#REF!+#REF!+#REF!+#REF!</f>
        <v>#REF!</v>
      </c>
      <c r="H50" s="15" t="e">
        <f>G50/D50*100</f>
        <v>#REF!</v>
      </c>
      <c r="I50" s="15"/>
      <c r="J50" s="9"/>
      <c r="K50" s="9"/>
      <c r="L50" s="9"/>
      <c r="M50" s="9"/>
      <c r="N50" s="10"/>
    </row>
    <row r="51" spans="1:14" ht="15.75" hidden="1" x14ac:dyDescent="0.25">
      <c r="A51" s="9"/>
      <c r="B51" s="9"/>
      <c r="C51" s="9"/>
      <c r="D51" s="12"/>
      <c r="E51" s="12"/>
      <c r="F51" s="12"/>
      <c r="G51" s="12"/>
      <c r="H51" s="9"/>
      <c r="I51" s="9"/>
      <c r="J51" s="9"/>
      <c r="K51" s="9"/>
      <c r="L51" s="9"/>
      <c r="M51" s="9"/>
      <c r="N51" s="10"/>
    </row>
    <row r="52" spans="1:14" ht="15.75" hidden="1" x14ac:dyDescent="0.25">
      <c r="A52" s="9"/>
      <c r="B52" s="9"/>
      <c r="C52" s="9"/>
      <c r="D52" s="12"/>
      <c r="E52" s="12"/>
      <c r="F52" s="12"/>
      <c r="G52" s="13">
        <f>D8+G53+G54</f>
        <v>674299.7</v>
      </c>
      <c r="H52" s="14" t="e">
        <f>#REF!+G53+G54</f>
        <v>#REF!</v>
      </c>
      <c r="I52" s="14"/>
      <c r="J52" s="9"/>
      <c r="K52" s="9"/>
      <c r="L52" s="9"/>
      <c r="M52" s="9"/>
      <c r="N52" s="10"/>
    </row>
    <row r="53" spans="1:14" ht="15.75" hidden="1" x14ac:dyDescent="0.25">
      <c r="A53" s="9"/>
      <c r="B53" s="9"/>
      <c r="C53" s="9"/>
      <c r="D53" s="12">
        <f>2014099.22+68000+562669.56+5442100+329025.35</f>
        <v>8415894.1300000008</v>
      </c>
      <c r="E53" s="12"/>
      <c r="F53" s="13" t="e">
        <f>#REF!-D9-#REF!-#REF!</f>
        <v>#REF!</v>
      </c>
      <c r="G53" s="12">
        <v>667000</v>
      </c>
      <c r="H53" s="16" t="e">
        <f>H52-871699.97</f>
        <v>#REF!</v>
      </c>
      <c r="I53" s="16"/>
      <c r="J53" s="14" t="e">
        <f>871699.97-#REF!</f>
        <v>#REF!</v>
      </c>
      <c r="K53" s="14" t="e">
        <f>G53+G54-J53</f>
        <v>#REF!</v>
      </c>
      <c r="L53" s="9"/>
      <c r="M53" s="9"/>
      <c r="N53" s="10"/>
    </row>
    <row r="54" spans="1:14" ht="15.75" hidden="1" x14ac:dyDescent="0.25">
      <c r="A54" s="9"/>
      <c r="B54" s="9"/>
      <c r="C54" s="9"/>
      <c r="D54" s="12"/>
      <c r="E54" s="12"/>
      <c r="F54" s="12"/>
      <c r="G54" s="12">
        <v>7145</v>
      </c>
      <c r="H54" s="9"/>
      <c r="I54" s="9"/>
      <c r="J54" s="9"/>
      <c r="K54" s="9"/>
      <c r="L54" s="9"/>
      <c r="M54" s="9"/>
      <c r="N54" s="10"/>
    </row>
    <row r="55" spans="1:14" hidden="1" x14ac:dyDescent="0.2"/>
    <row r="56" spans="1:14" hidden="1" x14ac:dyDescent="0.2"/>
    <row r="57" spans="1:14" x14ac:dyDescent="0.2">
      <c r="F57" s="17"/>
      <c r="G57" s="17"/>
      <c r="H57" s="17"/>
      <c r="I57" s="17"/>
    </row>
    <row r="58" spans="1:14" x14ac:dyDescent="0.2">
      <c r="F58" s="17"/>
      <c r="G58" s="17"/>
      <c r="H58" s="17"/>
      <c r="I58" s="17"/>
      <c r="K58" s="18"/>
    </row>
    <row r="59" spans="1:14" x14ac:dyDescent="0.2">
      <c r="F59" s="17"/>
      <c r="G59" s="17"/>
      <c r="H59" s="17"/>
      <c r="I59" s="17"/>
    </row>
    <row r="60" spans="1:14" x14ac:dyDescent="0.2">
      <c r="F60" s="17"/>
      <c r="G60" s="17"/>
      <c r="H60" s="17"/>
      <c r="I60" s="17"/>
    </row>
    <row r="61" spans="1:14" x14ac:dyDescent="0.2">
      <c r="F61" s="17"/>
      <c r="G61" s="17"/>
      <c r="H61" s="17"/>
      <c r="I61" s="17"/>
    </row>
    <row r="62" spans="1:14" x14ac:dyDescent="0.2">
      <c r="F62" s="17"/>
      <c r="G62" s="17"/>
      <c r="H62" s="17"/>
      <c r="I62" s="17"/>
    </row>
    <row r="63" spans="1:14" x14ac:dyDescent="0.2">
      <c r="F63" s="17"/>
      <c r="G63" s="17"/>
      <c r="H63" s="17"/>
      <c r="I63" s="17"/>
    </row>
    <row r="64" spans="1:14" x14ac:dyDescent="0.2">
      <c r="F64" s="18"/>
    </row>
    <row r="65" spans="6:7" x14ac:dyDescent="0.2">
      <c r="F65" s="18"/>
      <c r="G65" s="18"/>
    </row>
  </sheetData>
  <mergeCells count="15">
    <mergeCell ref="A1:N1"/>
    <mergeCell ref="A2:N2"/>
    <mergeCell ref="A3:N3"/>
    <mergeCell ref="H4:K4"/>
    <mergeCell ref="L4:L5"/>
    <mergeCell ref="N4:N5"/>
    <mergeCell ref="B4:B5"/>
    <mergeCell ref="M4:M5"/>
    <mergeCell ref="C4:C5"/>
    <mergeCell ref="A4:A5"/>
    <mergeCell ref="C18:C19"/>
    <mergeCell ref="C42:C45"/>
    <mergeCell ref="C21:C22"/>
    <mergeCell ref="C27:C39"/>
    <mergeCell ref="D4:G4"/>
  </mergeCells>
  <phoneticPr fontId="1" type="noConversion"/>
  <pageMargins left="0.4" right="0.16" top="0.22" bottom="0.16" header="0.22" footer="0.16"/>
  <pageSetup paperSize="9" scale="52" orientation="landscape" r:id="rId1"/>
  <headerFooter alignWithMargins="0"/>
  <rowBreaks count="1" manualBreakCount="1">
    <brk id="4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мес.</vt:lpstr>
      <vt:lpstr>'9 мес.'!Область_печати</vt:lpstr>
    </vt:vector>
  </TitlesOfParts>
  <Company>oktadm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2017-12-21T05:48:25Z</cp:lastPrinted>
  <dcterms:created xsi:type="dcterms:W3CDTF">2011-06-29T11:55:40Z</dcterms:created>
  <dcterms:modified xsi:type="dcterms:W3CDTF">2019-11-11T06:40:15Z</dcterms:modified>
</cp:coreProperties>
</file>